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264" activeTab="1"/>
  </bookViews>
  <sheets>
    <sheet name="ნაკრები" sheetId="5" r:id="rId1"/>
    <sheet name="N1-1 insp" sheetId="8" r:id="rId2"/>
  </sheets>
  <definedNames>
    <definedName name="_xlnm.Print_Area" localSheetId="0">ნაკრები!$A$1:$H$13</definedName>
    <definedName name="_xlnm.Print_Titles" localSheetId="0">ნაკრები!$3:$6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6" i="8" l="1"/>
  <c r="E25" i="8" l="1"/>
  <c r="F25" i="8" s="1"/>
  <c r="L25" i="8" s="1"/>
  <c r="M25" i="8" s="1"/>
  <c r="E24" i="8"/>
  <c r="F24" i="8" s="1"/>
  <c r="L24" i="8" s="1"/>
  <c r="M24" i="8" s="1"/>
  <c r="E23" i="8"/>
  <c r="F23" i="8" s="1"/>
  <c r="J23" i="8" s="1"/>
  <c r="M23" i="8" s="1"/>
  <c r="F21" i="8"/>
  <c r="J21" i="8" s="1"/>
  <c r="M21" i="8" s="1"/>
  <c r="E15" i="8"/>
  <c r="F15" i="8" s="1"/>
  <c r="H15" i="8" s="1"/>
  <c r="M15" i="8" s="1"/>
  <c r="E14" i="8"/>
  <c r="F14" i="8" s="1"/>
  <c r="L14" i="8" s="1"/>
  <c r="M14" i="8" s="1"/>
  <c r="E13" i="8"/>
  <c r="F13" i="8" s="1"/>
  <c r="L13" i="8" s="1"/>
  <c r="M13" i="8" s="1"/>
  <c r="E12" i="8"/>
  <c r="F12" i="8" s="1"/>
  <c r="J12" i="8" s="1"/>
  <c r="M12" i="8" s="1"/>
  <c r="H26" i="8" l="1"/>
  <c r="F19" i="8"/>
  <c r="J19" i="8" s="1"/>
  <c r="F17" i="8"/>
  <c r="L17" i="8" s="1"/>
  <c r="M17" i="8" s="1"/>
  <c r="L26" i="8" l="1"/>
  <c r="M19" i="8"/>
  <c r="M26" i="8" s="1"/>
  <c r="J26" i="8"/>
  <c r="G11" i="5" s="1"/>
  <c r="H27" i="8"/>
  <c r="M27" i="8" s="1"/>
  <c r="M28" i="8" l="1"/>
  <c r="D7" i="5" s="1"/>
  <c r="D8" i="5" l="1"/>
  <c r="H11" i="5" l="1"/>
  <c r="D10" i="5" l="1"/>
  <c r="H7" i="5"/>
  <c r="H8" i="5" s="1"/>
  <c r="D12" i="5" l="1"/>
  <c r="G9" i="5"/>
  <c r="G10" i="5" s="1"/>
  <c r="G12" i="5" s="1"/>
  <c r="H9" i="5" l="1"/>
  <c r="H10" i="5" s="1"/>
  <c r="H12" i="5" s="1"/>
</calcChain>
</file>

<file path=xl/sharedStrings.xml><?xml version="1.0" encoding="utf-8"?>
<sst xmlns="http://schemas.openxmlformats.org/spreadsheetml/2006/main" count="84" uniqueCount="63">
  <si>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</si>
  <si>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</si>
  <si>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</si>
  <si>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</si>
  <si>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</si>
  <si>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</si>
  <si>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</si>
  <si>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</si>
  <si>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</si>
  <si>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</si>
  <si>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</si>
  <si>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</si>
  <si>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</si>
  <si>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</si>
  <si>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r>
      <t>მ</t>
    </r>
    <r>
      <rPr>
        <vertAlign val="superscript"/>
        <sz val="12"/>
        <rFont val="Sylfaen"/>
        <family val="1"/>
      </rPr>
      <t>3</t>
    </r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</si>
  <si>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</si>
  <si>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</si>
  <si>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</si>
  <si>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</si>
  <si>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</si>
  <si>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</si>
  <si>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სულ პირდაპირი ხარჯები</t>
  </si>
  <si>
    <t>მასალის ტრანსპორტირების ხარჯი</t>
  </si>
  <si>
    <t>სულ</t>
  </si>
  <si>
    <t>ხარჯთაღრიცხვა N1-1</t>
  </si>
  <si>
    <t xml:space="preserve"> N</t>
  </si>
  <si>
    <t>ხარჯთაღიცხვის N</t>
  </si>
  <si>
    <t>ხარჯთაღიცხვის დასახელება</t>
  </si>
  <si>
    <t>სამშენებლო სამუშაოები</t>
  </si>
  <si>
    <t xml:space="preserve">სამონტაჟო სამუშაოები </t>
  </si>
  <si>
    <t>მოწყობილობა</t>
  </si>
  <si>
    <t>სხვადასხვა ხარჯები</t>
  </si>
  <si>
    <t>გაუთვალისწინებელი ხარჯები 3%</t>
  </si>
  <si>
    <t>სულ ხარჯთაღიცხვით</t>
  </si>
  <si>
    <t>ხარჯთაღრიცხვა N 1-1</t>
  </si>
  <si>
    <t>დაგროვილი საპენსიო გადასახადი (ხელფასიდან) 2%</t>
  </si>
  <si>
    <t xml:space="preserve">      სახარჯთაღრიცხვო ღირებულება (ლარი)</t>
  </si>
  <si>
    <t xml:space="preserve">1-31-3             1-31-14       1-118-11 </t>
  </si>
  <si>
    <t>ბულდოზერი 80 ცხ.ძ.</t>
  </si>
  <si>
    <t>სატკეპნი პნევმოსვლაზე 10ტ</t>
  </si>
  <si>
    <t>2</t>
  </si>
  <si>
    <t>სრფ. 14-141</t>
  </si>
  <si>
    <t>სრფ 14-213</t>
  </si>
  <si>
    <t>1</t>
  </si>
  <si>
    <t>5</t>
  </si>
  <si>
    <t>kaxeTis regioni, axmetis municipaliteti, sofeli duisis wyalmomaragebis sistemis da filtratebis wyalmimRebi teritoriis sanitaruli zonis SemoRobvis proeqti</t>
  </si>
  <si>
    <t>3</t>
  </si>
  <si>
    <t>გრუნტის სამუშაოები</t>
  </si>
  <si>
    <t>სრფ 13-118</t>
  </si>
  <si>
    <t>სრფ-14.2</t>
  </si>
  <si>
    <t>ავტოთვითმცლელით გატანა 15 კმ</t>
  </si>
  <si>
    <t>ექსკავატორი ჩამჩის ტევადობით 0,5 მ3</t>
  </si>
  <si>
    <t>1-22-16</t>
  </si>
  <si>
    <t>სრფ 4.1-241</t>
  </si>
  <si>
    <t>ღორღი 0-40 ფრაქცია</t>
  </si>
  <si>
    <t>23-1-1</t>
  </si>
  <si>
    <t>გრუნტის შემოტანა ავტოთვითმცლელებით 15 კმ</t>
  </si>
  <si>
    <t>IV კატ. გრუნტისა და თიხნარის დამუშავება ექსკავატორით ჩამჩის მოცულობით 0.5 მ3  ა/მ დატვირთვით</t>
  </si>
  <si>
    <t>თიხნარის მოსწორება ჭების ირგვლივ 80 სმ სისქით და დატკეპვნით</t>
  </si>
  <si>
    <t>წყალამრიდი მიწაყრილის მოწყობა დატკეპნით ყოველ 40 სმ სისქით</t>
  </si>
  <si>
    <t>4</t>
  </si>
  <si>
    <t>დარჩენილი გრუნტისმოსწორება  მექანიზმის გამოყენებით, 50 მ-ზე გადაადგილებით, დატკეპნა</t>
  </si>
  <si>
    <r>
      <t xml:space="preserve">kaxeTis regioni, axmetis municipaliteti, sofeli duisis wyalmomaragebis sistemis da filtratebis wyalmimRebi teritoriis sanitaruli zonis SemoRobvis proeqti </t>
    </r>
    <r>
      <rPr>
        <b/>
        <sz val="12"/>
        <rFont val="Arial"/>
        <family val="2"/>
      </rPr>
      <t xml:space="preserve">(CENN </t>
    </r>
    <r>
      <rPr>
        <b/>
        <sz val="12"/>
        <rFont val="AcadMtavr"/>
      </rPr>
      <t>-ის დაფინანსებით)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</si>
</sst>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_-* #,##0.00_р_._-;\-* #,##0.00_р_._-;_-* &quot;-&quot;??_р_._-;_-@_-"/>
    <numFmt numFmtId="168" formatCode="_(* #,##0.0_);_(* \(#,##0.0\);_(* &quot;-&quot;??_);_(@_)"/>
    <numFmt numFmtId="170" formatCode="0.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b/>
      <sz val="10"/>
      <name val="Sylfaen"/>
      <family val="1"/>
      <charset val="204"/>
    </font>
    <font>
      <b/>
      <sz val="12"/>
      <name val="Sylfaen"/>
      <family val="1"/>
    </font>
    <font>
      <sz val="10"/>
      <name val="Sylfaen"/>
      <family val="1"/>
      <charset val="204"/>
    </font>
    <font>
      <sz val="12"/>
      <name val="Sylfaen"/>
      <family val="1"/>
    </font>
    <font>
      <vertAlign val="superscript"/>
      <sz val="12"/>
      <name val="Sylfaen"/>
      <family val="1"/>
    </font>
    <font>
      <sz val="11"/>
      <name val="Sylfaen"/>
      <family val="1"/>
      <charset val="204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  <charset val="204"/>
    </font>
    <font>
      <sz val="12"/>
      <name val="AcadNusx"/>
    </font>
    <font>
      <b/>
      <sz val="12"/>
      <name val="AcadMtavr"/>
    </font>
    <font>
      <b/>
      <sz val="12"/>
      <name val="AcadNusx"/>
    </font>
    <font>
      <sz val="10"/>
      <name val="Arial Cyr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/>
  </cellStyleXfs>
  <cellXfs count="173">
    <xf numFmtId="0" fontId="0" fillId="0" borderId="0" xfId="0"/>
    <xf numFmtId="0" fontId="5" fillId="2" borderId="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1" fontId="4" fillId="2" borderId="11" xfId="1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vertical="center" wrapText="1"/>
    </xf>
    <xf numFmtId="0" fontId="4" fillId="2" borderId="14" xfId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/>
    </xf>
    <xf numFmtId="0" fontId="2" fillId="2" borderId="0" xfId="1" applyFill="1"/>
    <xf numFmtId="0" fontId="11" fillId="2" borderId="14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vertical="center" wrapText="1"/>
    </xf>
    <xf numFmtId="0" fontId="8" fillId="2" borderId="14" xfId="1" applyFont="1" applyFill="1" applyBorder="1" applyAlignment="1" applyProtection="1">
      <alignment horizontal="center" vertical="center"/>
      <protection locked="0"/>
    </xf>
    <xf numFmtId="0" fontId="11" fillId="2" borderId="14" xfId="1" applyFont="1" applyFill="1" applyBorder="1" applyAlignment="1" applyProtection="1">
      <alignment horizontal="center" vertical="center" wrapText="1"/>
      <protection locked="0"/>
    </xf>
    <xf numFmtId="0" fontId="8" fillId="2" borderId="14" xfId="1" applyFont="1" applyFill="1" applyBorder="1" applyAlignment="1" applyProtection="1">
      <alignment vertical="center" wrapText="1"/>
      <protection locked="0"/>
    </xf>
    <xf numFmtId="0" fontId="8" fillId="2" borderId="14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vertical="center"/>
    </xf>
    <xf numFmtId="0" fontId="8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8" fillId="2" borderId="11" xfId="1" applyFont="1" applyFill="1" applyBorder="1" applyAlignment="1" applyProtection="1">
      <alignment horizontal="center" vertical="center"/>
      <protection locked="0"/>
    </xf>
    <xf numFmtId="0" fontId="12" fillId="2" borderId="1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9" fontId="8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vertical="center" wrapText="1"/>
    </xf>
    <xf numFmtId="0" fontId="7" fillId="2" borderId="0" xfId="1" applyFont="1" applyFill="1" applyAlignment="1">
      <alignment vertical="center"/>
    </xf>
    <xf numFmtId="0" fontId="3" fillId="3" borderId="0" xfId="1" applyFont="1" applyFill="1" applyAlignment="1">
      <alignment vertical="center" wrapText="1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22" xfId="3" applyNumberFormat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/>
    </xf>
    <xf numFmtId="49" fontId="10" fillId="0" borderId="3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vertical="center" wrapText="1"/>
    </xf>
    <xf numFmtId="0" fontId="4" fillId="0" borderId="10" xfId="1" applyFont="1" applyFill="1" applyBorder="1" applyAlignment="1">
      <alignment horizontal="center" vertical="center"/>
    </xf>
    <xf numFmtId="49" fontId="10" fillId="0" borderId="11" xfId="1" applyNumberFormat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4" fillId="0" borderId="0" xfId="5" applyFont="1" applyFill="1" applyBorder="1" applyAlignment="1">
      <alignment horizontal="left" vertic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10" xfId="1" applyFont="1" applyFill="1" applyBorder="1" applyAlignment="1">
      <alignment vertical="center"/>
    </xf>
    <xf numFmtId="0" fontId="4" fillId="0" borderId="11" xfId="1" applyFont="1" applyFill="1" applyBorder="1" applyAlignment="1">
      <alignment vertical="center"/>
    </xf>
    <xf numFmtId="0" fontId="4" fillId="0" borderId="21" xfId="1" applyFont="1" applyFill="1" applyBorder="1" applyAlignment="1">
      <alignment vertical="center"/>
    </xf>
    <xf numFmtId="0" fontId="4" fillId="0" borderId="16" xfId="1" applyFont="1" applyFill="1" applyBorder="1" applyAlignment="1">
      <alignment vertical="center"/>
    </xf>
    <xf numFmtId="0" fontId="4" fillId="0" borderId="16" xfId="5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49" fontId="8" fillId="2" borderId="13" xfId="1" applyNumberFormat="1" applyFont="1" applyFill="1" applyBorder="1" applyAlignment="1">
      <alignment horizontal="center" vertical="center"/>
    </xf>
    <xf numFmtId="43" fontId="6" fillId="2" borderId="11" xfId="6" applyFont="1" applyFill="1" applyBorder="1" applyAlignment="1">
      <alignment horizontal="center" vertical="center"/>
    </xf>
    <xf numFmtId="168" fontId="4" fillId="0" borderId="16" xfId="6" applyNumberFormat="1" applyFont="1" applyFill="1" applyBorder="1" applyAlignment="1">
      <alignment horizontal="center" vertical="center" wrapText="1"/>
    </xf>
    <xf numFmtId="168" fontId="3" fillId="0" borderId="11" xfId="6" applyNumberFormat="1" applyFont="1" applyFill="1" applyBorder="1" applyAlignment="1">
      <alignment horizontal="center" vertical="center" wrapText="1"/>
    </xf>
    <xf numFmtId="168" fontId="8" fillId="0" borderId="11" xfId="6" applyNumberFormat="1" applyFont="1" applyFill="1" applyBorder="1" applyAlignment="1">
      <alignment horizontal="center" vertical="center" wrapText="1"/>
    </xf>
    <xf numFmtId="49" fontId="8" fillId="2" borderId="13" xfId="1" applyNumberFormat="1" applyFont="1" applyFill="1" applyBorder="1" applyAlignment="1" applyProtection="1">
      <alignment horizontal="center" vertical="center"/>
      <protection locked="0"/>
    </xf>
    <xf numFmtId="49" fontId="3" fillId="2" borderId="0" xfId="1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49" fontId="8" fillId="2" borderId="10" xfId="1" applyNumberFormat="1" applyFont="1" applyFill="1" applyBorder="1" applyAlignment="1" applyProtection="1">
      <alignment horizontal="center" vertical="center"/>
      <protection locked="0"/>
    </xf>
    <xf numFmtId="49" fontId="6" fillId="2" borderId="10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168" fontId="4" fillId="0" borderId="3" xfId="6" applyNumberFormat="1" applyFont="1" applyFill="1" applyBorder="1" applyAlignment="1">
      <alignment horizontal="center" vertical="center"/>
    </xf>
    <xf numFmtId="168" fontId="4" fillId="0" borderId="3" xfId="6" applyNumberFormat="1" applyFont="1" applyFill="1" applyBorder="1" applyAlignment="1">
      <alignment horizontal="center" vertical="center" wrapText="1"/>
    </xf>
    <xf numFmtId="168" fontId="4" fillId="0" borderId="3" xfId="6" applyNumberFormat="1" applyFont="1" applyFill="1" applyBorder="1" applyAlignment="1">
      <alignment horizontal="left" vertical="center" wrapText="1"/>
    </xf>
    <xf numFmtId="168" fontId="4" fillId="0" borderId="22" xfId="6" applyNumberFormat="1" applyFont="1" applyFill="1" applyBorder="1" applyAlignment="1">
      <alignment horizontal="center" vertical="center" wrapText="1"/>
    </xf>
    <xf numFmtId="168" fontId="6" fillId="0" borderId="11" xfId="6" applyNumberFormat="1" applyFont="1" applyFill="1" applyBorder="1" applyAlignment="1">
      <alignment horizontal="center" vertical="center"/>
    </xf>
    <xf numFmtId="168" fontId="6" fillId="0" borderId="11" xfId="6" applyNumberFormat="1" applyFont="1" applyFill="1" applyBorder="1" applyAlignment="1">
      <alignment horizontal="center" vertical="center" wrapText="1"/>
    </xf>
    <xf numFmtId="168" fontId="6" fillId="0" borderId="11" xfId="6" applyNumberFormat="1" applyFont="1" applyFill="1" applyBorder="1" applyAlignment="1">
      <alignment horizontal="left" vertical="center" wrapText="1"/>
    </xf>
    <xf numFmtId="168" fontId="6" fillId="0" borderId="12" xfId="6" applyNumberFormat="1" applyFont="1" applyFill="1" applyBorder="1" applyAlignment="1">
      <alignment horizontal="center" vertical="center" wrapText="1"/>
    </xf>
    <xf numFmtId="168" fontId="4" fillId="0" borderId="24" xfId="6" applyNumberFormat="1" applyFont="1" applyFill="1" applyBorder="1" applyAlignment="1">
      <alignment horizontal="center" vertical="center" wrapText="1"/>
    </xf>
    <xf numFmtId="168" fontId="3" fillId="0" borderId="11" xfId="6" applyNumberFormat="1" applyFont="1" applyFill="1" applyBorder="1" applyAlignment="1">
      <alignment horizontal="center" vertical="center"/>
    </xf>
    <xf numFmtId="168" fontId="4" fillId="0" borderId="11" xfId="6" applyNumberFormat="1" applyFont="1" applyFill="1" applyBorder="1" applyAlignment="1">
      <alignment horizontal="center" vertical="center"/>
    </xf>
    <xf numFmtId="168" fontId="3" fillId="0" borderId="12" xfId="6" applyNumberFormat="1" applyFont="1" applyFill="1" applyBorder="1" applyAlignment="1">
      <alignment horizontal="center" vertical="center"/>
    </xf>
    <xf numFmtId="168" fontId="8" fillId="2" borderId="7" xfId="6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49" fontId="8" fillId="4" borderId="13" xfId="1" applyNumberFormat="1" applyFont="1" applyFill="1" applyBorder="1" applyAlignment="1">
      <alignment horizontal="center" vertical="center"/>
    </xf>
    <xf numFmtId="49" fontId="8" fillId="4" borderId="14" xfId="1" applyNumberFormat="1" applyFont="1" applyFill="1" applyBorder="1" applyAlignment="1">
      <alignment horizontal="center" vertical="center" wrapText="1"/>
    </xf>
    <xf numFmtId="0" fontId="8" fillId="4" borderId="14" xfId="1" applyFont="1" applyFill="1" applyBorder="1" applyAlignment="1">
      <alignment horizontal="left" vertical="center" wrapText="1"/>
    </xf>
    <xf numFmtId="0" fontId="8" fillId="4" borderId="14" xfId="1" applyFont="1" applyFill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center"/>
    </xf>
    <xf numFmtId="166" fontId="4" fillId="2" borderId="14" xfId="1" applyNumberFormat="1" applyFont="1" applyFill="1" applyBorder="1" applyAlignment="1">
      <alignment horizontal="center" vertical="center"/>
    </xf>
    <xf numFmtId="0" fontId="16" fillId="2" borderId="0" xfId="8" applyFont="1" applyFill="1" applyAlignment="1">
      <alignment horizontal="center" vertical="center"/>
    </xf>
    <xf numFmtId="0" fontId="10" fillId="2" borderId="14" xfId="2" applyFont="1" applyFill="1" applyBorder="1" applyAlignment="1">
      <alignment horizontal="center" vertical="center" wrapText="1"/>
    </xf>
    <xf numFmtId="0" fontId="6" fillId="2" borderId="0" xfId="8" applyFont="1" applyFill="1" applyAlignment="1">
      <alignment horizontal="center" vertical="center"/>
    </xf>
    <xf numFmtId="0" fontId="14" fillId="2" borderId="0" xfId="8" applyFont="1" applyFill="1" applyAlignment="1">
      <alignment vertical="center"/>
    </xf>
    <xf numFmtId="165" fontId="8" fillId="2" borderId="14" xfId="1" applyNumberFormat="1" applyFont="1" applyFill="1" applyBorder="1" applyAlignment="1">
      <alignment horizontal="center" vertical="center"/>
    </xf>
    <xf numFmtId="2" fontId="8" fillId="2" borderId="14" xfId="1" applyNumberFormat="1" applyFont="1" applyFill="1" applyBorder="1" applyAlignment="1">
      <alignment horizontal="center" vertical="center"/>
    </xf>
    <xf numFmtId="164" fontId="8" fillId="2" borderId="14" xfId="1" applyNumberFormat="1" applyFont="1" applyFill="1" applyBorder="1" applyAlignment="1">
      <alignment horizontal="center" vertical="center"/>
    </xf>
    <xf numFmtId="166" fontId="8" fillId="2" borderId="14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vertical="center"/>
    </xf>
    <xf numFmtId="164" fontId="4" fillId="2" borderId="14" xfId="1" applyNumberFormat="1" applyFont="1" applyFill="1" applyBorder="1" applyAlignment="1">
      <alignment horizontal="center" vertical="center"/>
    </xf>
    <xf numFmtId="170" fontId="4" fillId="2" borderId="14" xfId="1" applyNumberFormat="1" applyFont="1" applyFill="1" applyBorder="1" applyAlignment="1">
      <alignment horizontal="center" vertical="center"/>
    </xf>
    <xf numFmtId="49" fontId="10" fillId="2" borderId="13" xfId="2" applyNumberFormat="1" applyFont="1" applyFill="1" applyBorder="1" applyAlignment="1">
      <alignment horizontal="center" vertical="center" wrapText="1"/>
    </xf>
    <xf numFmtId="2" fontId="8" fillId="2" borderId="11" xfId="1" applyNumberFormat="1" applyFont="1" applyFill="1" applyBorder="1" applyAlignment="1">
      <alignment horizontal="center" vertical="center"/>
    </xf>
    <xf numFmtId="168" fontId="6" fillId="2" borderId="12" xfId="6" applyNumberFormat="1" applyFont="1" applyFill="1" applyBorder="1" applyAlignment="1">
      <alignment horizontal="center" vertical="center"/>
    </xf>
    <xf numFmtId="43" fontId="8" fillId="2" borderId="11" xfId="6" applyFont="1" applyFill="1" applyBorder="1" applyAlignment="1">
      <alignment horizontal="center" vertical="center"/>
    </xf>
    <xf numFmtId="43" fontId="8" fillId="2" borderId="12" xfId="6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49" fontId="4" fillId="4" borderId="4" xfId="1" applyNumberFormat="1" applyFont="1" applyFill="1" applyBorder="1" applyAlignment="1">
      <alignment horizontal="center" vertical="center" wrapText="1"/>
    </xf>
    <xf numFmtId="0" fontId="8" fillId="4" borderId="4" xfId="1" applyFont="1" applyFill="1" applyBorder="1" applyAlignment="1" applyProtection="1">
      <alignment vertical="center" wrapText="1"/>
      <protection locked="0"/>
    </xf>
    <xf numFmtId="0" fontId="4" fillId="4" borderId="4" xfId="1" applyFont="1" applyFill="1" applyBorder="1" applyAlignment="1">
      <alignment horizontal="center" vertical="center"/>
    </xf>
    <xf numFmtId="2" fontId="8" fillId="4" borderId="4" xfId="1" applyNumberFormat="1" applyFont="1" applyFill="1" applyBorder="1" applyAlignment="1">
      <alignment horizontal="center" vertical="center"/>
    </xf>
    <xf numFmtId="2" fontId="4" fillId="4" borderId="4" xfId="1" applyNumberFormat="1" applyFont="1" applyFill="1" applyBorder="1" applyAlignment="1">
      <alignment horizontal="center" vertical="center"/>
    </xf>
    <xf numFmtId="2" fontId="4" fillId="4" borderId="5" xfId="1" applyNumberFormat="1" applyFont="1" applyFill="1" applyBorder="1" applyAlignment="1">
      <alignment horizontal="center" vertical="center"/>
    </xf>
    <xf numFmtId="49" fontId="4" fillId="4" borderId="13" xfId="1" applyNumberFormat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vertical="center"/>
    </xf>
    <xf numFmtId="0" fontId="8" fillId="4" borderId="14" xfId="1" applyFont="1" applyFill="1" applyBorder="1" applyAlignment="1" applyProtection="1">
      <alignment vertical="center" wrapText="1"/>
      <protection locked="0"/>
    </xf>
    <xf numFmtId="165" fontId="8" fillId="4" borderId="14" xfId="1" applyNumberFormat="1" applyFont="1" applyFill="1" applyBorder="1" applyAlignment="1">
      <alignment horizontal="center" vertical="center"/>
    </xf>
    <xf numFmtId="49" fontId="8" fillId="4" borderId="13" xfId="1" applyNumberFormat="1" applyFont="1" applyFill="1" applyBorder="1" applyAlignment="1" applyProtection="1">
      <alignment horizontal="center" vertical="center"/>
      <protection locked="0"/>
    </xf>
    <xf numFmtId="49" fontId="8" fillId="4" borderId="14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14" xfId="1" applyFont="1" applyFill="1" applyBorder="1" applyAlignment="1" applyProtection="1">
      <alignment horizontal="left" vertical="center" wrapText="1"/>
      <protection locked="0"/>
    </xf>
    <xf numFmtId="0" fontId="8" fillId="4" borderId="14" xfId="1" applyFont="1" applyFill="1" applyBorder="1" applyAlignment="1" applyProtection="1">
      <alignment horizontal="center" vertical="center"/>
      <protection locked="0"/>
    </xf>
    <xf numFmtId="2" fontId="8" fillId="4" borderId="14" xfId="1" applyNumberFormat="1" applyFont="1" applyFill="1" applyBorder="1" applyAlignment="1">
      <alignment horizontal="center" vertical="center"/>
    </xf>
    <xf numFmtId="43" fontId="8" fillId="2" borderId="0" xfId="1" applyNumberFormat="1" applyFont="1" applyFill="1" applyAlignment="1">
      <alignment vertical="center"/>
    </xf>
    <xf numFmtId="43" fontId="4" fillId="0" borderId="0" xfId="1" applyNumberFormat="1" applyFont="1" applyFill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2" fontId="4" fillId="0" borderId="8" xfId="1" applyNumberFormat="1" applyFont="1" applyFill="1" applyBorder="1" applyAlignment="1">
      <alignment horizontal="center" vertical="center"/>
    </xf>
    <xf numFmtId="0" fontId="15" fillId="3" borderId="0" xfId="1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4" fillId="0" borderId="17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6" xfId="1" applyNumberFormat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6" fillId="2" borderId="0" xfId="8" applyFont="1" applyFill="1" applyAlignment="1">
      <alignment horizontal="center" vertical="center"/>
    </xf>
    <xf numFmtId="0" fontId="16" fillId="2" borderId="0" xfId="8" applyFont="1" applyFill="1" applyAlignment="1">
      <alignment horizontal="center" vertical="center"/>
    </xf>
    <xf numFmtId="43" fontId="4" fillId="2" borderId="14" xfId="6" applyFont="1" applyFill="1" applyBorder="1" applyAlignment="1">
      <alignment horizontal="center" vertical="center"/>
    </xf>
    <xf numFmtId="43" fontId="4" fillId="2" borderId="15" xfId="6" applyFont="1" applyFill="1" applyBorder="1" applyAlignment="1">
      <alignment horizontal="center" vertical="center"/>
    </xf>
    <xf numFmtId="43" fontId="8" fillId="2" borderId="14" xfId="6" applyFont="1" applyFill="1" applyBorder="1" applyAlignment="1">
      <alignment horizontal="center" vertical="center"/>
    </xf>
    <xf numFmtId="43" fontId="4" fillId="0" borderId="14" xfId="6" applyFont="1" applyFill="1" applyBorder="1" applyAlignment="1">
      <alignment horizontal="center" vertical="center"/>
    </xf>
    <xf numFmtId="43" fontId="4" fillId="4" borderId="14" xfId="6" applyFont="1" applyFill="1" applyBorder="1" applyAlignment="1">
      <alignment horizontal="center" vertical="center"/>
    </xf>
    <xf numFmtId="43" fontId="4" fillId="4" borderId="15" xfId="6" applyFont="1" applyFill="1" applyBorder="1" applyAlignment="1">
      <alignment horizontal="center" vertical="center"/>
    </xf>
    <xf numFmtId="43" fontId="8" fillId="4" borderId="14" xfId="6" applyFont="1" applyFill="1" applyBorder="1" applyAlignment="1">
      <alignment horizontal="center" vertical="center"/>
    </xf>
    <xf numFmtId="43" fontId="8" fillId="4" borderId="15" xfId="6" applyFont="1" applyFill="1" applyBorder="1" applyAlignment="1">
      <alignment horizontal="center" vertical="center"/>
    </xf>
    <xf numFmtId="43" fontId="8" fillId="2" borderId="15" xfId="6" applyFont="1" applyFill="1" applyBorder="1" applyAlignment="1">
      <alignment horizontal="center" vertical="center"/>
    </xf>
    <xf numFmtId="43" fontId="6" fillId="2" borderId="11" xfId="6" applyFont="1" applyFill="1" applyBorder="1" applyAlignment="1">
      <alignment horizontal="right" vertical="center"/>
    </xf>
    <xf numFmtId="43" fontId="6" fillId="2" borderId="11" xfId="6" applyFont="1" applyFill="1" applyBorder="1" applyAlignment="1">
      <alignment horizontal="left" vertical="center"/>
    </xf>
    <xf numFmtId="43" fontId="6" fillId="2" borderId="12" xfId="6" applyFont="1" applyFill="1" applyBorder="1" applyAlignment="1">
      <alignment horizontal="center" vertical="center"/>
    </xf>
  </cellXfs>
  <cellStyles count="10">
    <cellStyle name="Comma" xfId="6" builtinId="3"/>
    <cellStyle name="Comma 2" xfId="3"/>
    <cellStyle name="Normal" xfId="0" builtinId="0"/>
    <cellStyle name="Normal 2" xfId="1"/>
    <cellStyle name="Normal 2 2" xfId="9"/>
    <cellStyle name="Normal 2 3" xfId="7"/>
    <cellStyle name="Normal 3 2" xfId="4"/>
    <cellStyle name="Normal 5" xfId="8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3"/>
  <sheetViews>
    <sheetView zoomScaleNormal="100" workbookViewId="0">
      <selection activeCell="K10" sqref="K10"/>
    </sheetView>
  </sheetViews>
  <sheetFormatPr defaultColWidth="9.109375" defaultRowHeight="16.2"/>
  <cols>
    <col min="1" max="1" width="3.44140625" style="37" customWidth="1"/>
    <col min="2" max="2" width="22.44140625" style="37" customWidth="1"/>
    <col min="3" max="3" width="41.44140625" style="37" customWidth="1"/>
    <col min="4" max="4" width="19.6640625" style="54" customWidth="1"/>
    <col min="5" max="5" width="12.33203125" style="55" customWidth="1"/>
    <col min="6" max="6" width="9.109375" style="56" customWidth="1"/>
    <col min="7" max="7" width="17.109375" style="57" customWidth="1"/>
    <col min="8" max="8" width="20.33203125" style="37" customWidth="1"/>
    <col min="9" max="9" width="9.109375" style="37"/>
    <col min="10" max="11" width="11.44140625" style="37" bestFit="1" customWidth="1"/>
    <col min="12" max="16384" width="9.109375" style="37"/>
  </cols>
  <sheetData>
    <row r="1" spans="1:13" s="36" customFormat="1" ht="44.25" customHeight="1">
      <c r="A1" s="134" t="s">
        <v>62</v>
      </c>
      <c r="B1" s="134"/>
      <c r="C1" s="134"/>
      <c r="D1" s="134"/>
      <c r="E1" s="134"/>
      <c r="F1" s="134"/>
      <c r="G1" s="134"/>
      <c r="H1" s="134"/>
      <c r="I1" s="35"/>
      <c r="J1" s="35"/>
      <c r="K1" s="35"/>
      <c r="L1" s="35"/>
      <c r="M1" s="35"/>
    </row>
    <row r="2" spans="1:13" ht="16.8" thickBot="1">
      <c r="C2" s="38"/>
      <c r="D2" s="135"/>
      <c r="E2" s="135"/>
      <c r="F2" s="135"/>
      <c r="G2" s="135"/>
      <c r="H2" s="135"/>
    </row>
    <row r="3" spans="1:13" ht="15.75" customHeight="1">
      <c r="A3" s="136" t="s">
        <v>25</v>
      </c>
      <c r="B3" s="139" t="s">
        <v>26</v>
      </c>
      <c r="C3" s="139" t="s">
        <v>27</v>
      </c>
      <c r="D3" s="142" t="s">
        <v>36</v>
      </c>
      <c r="E3" s="143"/>
      <c r="F3" s="143"/>
      <c r="G3" s="143"/>
      <c r="H3" s="144"/>
    </row>
    <row r="4" spans="1:13" ht="23.25" customHeight="1">
      <c r="A4" s="137"/>
      <c r="B4" s="140"/>
      <c r="C4" s="140"/>
      <c r="D4" s="145" t="s">
        <v>28</v>
      </c>
      <c r="E4" s="146" t="s">
        <v>29</v>
      </c>
      <c r="F4" s="145" t="s">
        <v>30</v>
      </c>
      <c r="G4" s="145" t="s">
        <v>31</v>
      </c>
      <c r="H4" s="148" t="s">
        <v>23</v>
      </c>
    </row>
    <row r="5" spans="1:13" ht="36" customHeight="1" thickBot="1">
      <c r="A5" s="138"/>
      <c r="B5" s="141"/>
      <c r="C5" s="141"/>
      <c r="D5" s="141"/>
      <c r="E5" s="147"/>
      <c r="F5" s="141"/>
      <c r="G5" s="141"/>
      <c r="H5" s="149"/>
    </row>
    <row r="6" spans="1:13" ht="22.5" customHeight="1" thickBot="1">
      <c r="A6" s="39">
        <v>1</v>
      </c>
      <c r="B6" s="40">
        <v>2</v>
      </c>
      <c r="C6" s="41">
        <v>3</v>
      </c>
      <c r="D6" s="40">
        <v>4</v>
      </c>
      <c r="E6" s="42">
        <v>5</v>
      </c>
      <c r="F6" s="40">
        <v>6</v>
      </c>
      <c r="G6" s="40">
        <v>7</v>
      </c>
      <c r="H6" s="43">
        <v>8</v>
      </c>
    </row>
    <row r="7" spans="1:13" ht="33.6" customHeight="1" thickBot="1">
      <c r="A7" s="44">
        <v>1</v>
      </c>
      <c r="B7" s="45" t="s">
        <v>24</v>
      </c>
      <c r="C7" s="46" t="s">
        <v>47</v>
      </c>
      <c r="D7" s="75">
        <f>'N1-1 insp'!M28</f>
        <v>0</v>
      </c>
      <c r="E7" s="76"/>
      <c r="F7" s="76"/>
      <c r="G7" s="77"/>
      <c r="H7" s="78">
        <f>D7</f>
        <v>0</v>
      </c>
    </row>
    <row r="8" spans="1:13" ht="16.8" thickBot="1">
      <c r="A8" s="47"/>
      <c r="B8" s="48"/>
      <c r="C8" s="49" t="s">
        <v>23</v>
      </c>
      <c r="D8" s="79">
        <f>SUM(D7:D7)</f>
        <v>0</v>
      </c>
      <c r="E8" s="80"/>
      <c r="F8" s="80"/>
      <c r="G8" s="81"/>
      <c r="H8" s="82">
        <f>SUM(H7:H7)</f>
        <v>0</v>
      </c>
    </row>
    <row r="9" spans="1:13" ht="16.8" thickBot="1">
      <c r="A9" s="60"/>
      <c r="B9" s="61"/>
      <c r="C9" s="62" t="s">
        <v>32</v>
      </c>
      <c r="D9" s="66"/>
      <c r="E9" s="66"/>
      <c r="F9" s="66"/>
      <c r="G9" s="66">
        <f>H8*0.03</f>
        <v>0</v>
      </c>
      <c r="H9" s="83">
        <f>G9</f>
        <v>0</v>
      </c>
    </row>
    <row r="10" spans="1:13" ht="16.8" thickBot="1">
      <c r="A10" s="58"/>
      <c r="B10" s="59"/>
      <c r="C10" s="63" t="s">
        <v>11</v>
      </c>
      <c r="D10" s="84">
        <f>D8</f>
        <v>0</v>
      </c>
      <c r="E10" s="85"/>
      <c r="F10" s="85"/>
      <c r="G10" s="67">
        <f>G9</f>
        <v>0</v>
      </c>
      <c r="H10" s="86">
        <f>H8+H9</f>
        <v>0</v>
      </c>
      <c r="K10" s="131"/>
    </row>
    <row r="11" spans="1:13" ht="33" thickBot="1">
      <c r="A11" s="58"/>
      <c r="B11" s="59"/>
      <c r="C11" s="31" t="s">
        <v>35</v>
      </c>
      <c r="D11" s="87"/>
      <c r="E11" s="85"/>
      <c r="F11" s="85"/>
      <c r="G11" s="68">
        <f>'N1-1 insp'!J26*0.02</f>
        <v>0</v>
      </c>
      <c r="H11" s="86">
        <f>G11</f>
        <v>0</v>
      </c>
    </row>
    <row r="12" spans="1:13" ht="16.8" thickBot="1">
      <c r="A12" s="58"/>
      <c r="B12" s="59"/>
      <c r="C12" s="63" t="s">
        <v>33</v>
      </c>
      <c r="D12" s="84">
        <f>D10</f>
        <v>0</v>
      </c>
      <c r="E12" s="85"/>
      <c r="F12" s="85"/>
      <c r="G12" s="67">
        <f>SUM(G10:G11)</f>
        <v>0</v>
      </c>
      <c r="H12" s="86">
        <f>H10+H11</f>
        <v>0</v>
      </c>
      <c r="J12" s="131"/>
    </row>
    <row r="13" spans="1:13" s="50" customFormat="1" ht="17.25" customHeight="1">
      <c r="C13" s="51"/>
      <c r="D13" s="52"/>
      <c r="E13" s="52"/>
      <c r="F13" s="52"/>
      <c r="G13" s="52"/>
      <c r="H13" s="53"/>
    </row>
  </sheetData>
  <mergeCells count="11">
    <mergeCell ref="A1:H1"/>
    <mergeCell ref="D2:H2"/>
    <mergeCell ref="A3:A5"/>
    <mergeCell ref="B3:B5"/>
    <mergeCell ref="C3:C5"/>
    <mergeCell ref="D3:H3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84" orientation="landscape" r:id="rId1"/>
  <ignoredErrors>
    <ignoredError sqref="H10:H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Normal="100" zoomScaleSheetLayoutView="84" workbookViewId="0">
      <selection activeCell="O11" sqref="O11"/>
    </sheetView>
  </sheetViews>
  <sheetFormatPr defaultColWidth="9.109375" defaultRowHeight="16.2"/>
  <cols>
    <col min="1" max="1" width="6.33203125" style="74" customWidth="1"/>
    <col min="2" max="2" width="12.109375" style="34" customWidth="1"/>
    <col min="3" max="3" width="37.5546875" style="89" customWidth="1"/>
    <col min="4" max="4" width="8.5546875" style="89" customWidth="1"/>
    <col min="5" max="5" width="9.44140625" style="89" customWidth="1"/>
    <col min="6" max="6" width="12.5546875" style="89" bestFit="1" customWidth="1"/>
    <col min="7" max="7" width="10.88671875" style="89" customWidth="1"/>
    <col min="8" max="8" width="14.109375" style="89" customWidth="1"/>
    <col min="9" max="9" width="9.5546875" style="89" customWidth="1"/>
    <col min="10" max="10" width="13.109375" style="89" customWidth="1"/>
    <col min="11" max="11" width="10.109375" style="89" customWidth="1"/>
    <col min="12" max="12" width="13.44140625" style="89" customWidth="1"/>
    <col min="13" max="13" width="16.109375" style="89" customWidth="1"/>
    <col min="14" max="14" width="9.109375" style="89"/>
    <col min="15" max="15" width="11.44140625" style="89" bestFit="1" customWidth="1"/>
    <col min="16" max="16384" width="9.109375" style="89"/>
  </cols>
  <sheetData>
    <row r="1" spans="1:15" ht="16.2" customHeight="1">
      <c r="A1" s="151" t="s">
        <v>45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5" ht="6.75" customHeight="1">
      <c r="A3" s="70"/>
      <c r="B3" s="1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5">
      <c r="A4" s="152" t="s">
        <v>34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1:1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5" s="100" customFormat="1" ht="22.5" customHeight="1">
      <c r="A6" s="159" t="s">
        <v>47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</row>
    <row r="7" spans="1:15" s="100" customFormat="1" ht="22.5" customHeight="1" thickBot="1">
      <c r="A7" s="99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5" ht="24" customHeight="1">
      <c r="A8" s="153" t="s">
        <v>0</v>
      </c>
      <c r="B8" s="155" t="s">
        <v>1</v>
      </c>
      <c r="C8" s="150" t="s">
        <v>2</v>
      </c>
      <c r="D8" s="150" t="s">
        <v>3</v>
      </c>
      <c r="E8" s="150" t="s">
        <v>4</v>
      </c>
      <c r="F8" s="150" t="s">
        <v>5</v>
      </c>
      <c r="G8" s="158" t="s">
        <v>6</v>
      </c>
      <c r="H8" s="158"/>
      <c r="I8" s="158" t="s">
        <v>7</v>
      </c>
      <c r="J8" s="158"/>
      <c r="K8" s="150" t="s">
        <v>8</v>
      </c>
      <c r="L8" s="150"/>
      <c r="M8" s="2" t="s">
        <v>9</v>
      </c>
    </row>
    <row r="9" spans="1:15" ht="39.75" customHeight="1" thickBot="1">
      <c r="A9" s="154"/>
      <c r="B9" s="156"/>
      <c r="C9" s="157"/>
      <c r="D9" s="157"/>
      <c r="E9" s="157"/>
      <c r="F9" s="157"/>
      <c r="G9" s="132" t="s">
        <v>10</v>
      </c>
      <c r="H9" s="133" t="s">
        <v>11</v>
      </c>
      <c r="I9" s="132" t="s">
        <v>10</v>
      </c>
      <c r="J9" s="133" t="s">
        <v>11</v>
      </c>
      <c r="K9" s="132" t="s">
        <v>10</v>
      </c>
      <c r="L9" s="3" t="s">
        <v>12</v>
      </c>
      <c r="M9" s="4" t="s">
        <v>13</v>
      </c>
    </row>
    <row r="10" spans="1:15" ht="16.8" thickBot="1">
      <c r="A10" s="71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6">
        <v>7</v>
      </c>
      <c r="H10" s="7">
        <v>8</v>
      </c>
      <c r="I10" s="6">
        <v>9</v>
      </c>
      <c r="J10" s="7">
        <v>10</v>
      </c>
      <c r="K10" s="6">
        <v>11</v>
      </c>
      <c r="L10" s="7">
        <v>12</v>
      </c>
      <c r="M10" s="8">
        <v>13</v>
      </c>
    </row>
    <row r="11" spans="1:15" ht="64.8">
      <c r="A11" s="114" t="s">
        <v>43</v>
      </c>
      <c r="B11" s="115" t="s">
        <v>52</v>
      </c>
      <c r="C11" s="116" t="s">
        <v>57</v>
      </c>
      <c r="D11" s="117" t="s">
        <v>14</v>
      </c>
      <c r="E11" s="117"/>
      <c r="F11" s="118">
        <v>2047</v>
      </c>
      <c r="G11" s="117"/>
      <c r="H11" s="119"/>
      <c r="I11" s="117"/>
      <c r="J11" s="119"/>
      <c r="K11" s="117"/>
      <c r="L11" s="119"/>
      <c r="M11" s="120"/>
    </row>
    <row r="12" spans="1:15" ht="34.5" customHeight="1">
      <c r="A12" s="105"/>
      <c r="B12" s="9"/>
      <c r="C12" s="10" t="s">
        <v>15</v>
      </c>
      <c r="D12" s="11" t="s">
        <v>16</v>
      </c>
      <c r="E12" s="96">
        <f>27/1000</f>
        <v>2.7E-2</v>
      </c>
      <c r="F12" s="12">
        <f>F11*E12</f>
        <v>55.268999999999998</v>
      </c>
      <c r="G12" s="161"/>
      <c r="H12" s="161"/>
      <c r="I12" s="161"/>
      <c r="J12" s="161">
        <f>F12*I12</f>
        <v>0</v>
      </c>
      <c r="K12" s="161"/>
      <c r="L12" s="161"/>
      <c r="M12" s="162">
        <f>H12+J12+L12</f>
        <v>0</v>
      </c>
    </row>
    <row r="13" spans="1:15" ht="34.5" customHeight="1">
      <c r="A13" s="105"/>
      <c r="B13" s="19" t="s">
        <v>48</v>
      </c>
      <c r="C13" s="10" t="s">
        <v>51</v>
      </c>
      <c r="D13" s="11" t="s">
        <v>17</v>
      </c>
      <c r="E13" s="107">
        <f>60.5/1000</f>
        <v>6.0499999999999998E-2</v>
      </c>
      <c r="F13" s="12">
        <f>F11*E13</f>
        <v>123.84349999999999</v>
      </c>
      <c r="G13" s="161"/>
      <c r="H13" s="161"/>
      <c r="I13" s="161"/>
      <c r="J13" s="161"/>
      <c r="K13" s="163"/>
      <c r="L13" s="161">
        <f>F13*K13</f>
        <v>0</v>
      </c>
      <c r="M13" s="162">
        <f>H13+J13+L13</f>
        <v>0</v>
      </c>
    </row>
    <row r="14" spans="1:15" ht="22.5" customHeight="1">
      <c r="A14" s="105"/>
      <c r="B14" s="9"/>
      <c r="C14" s="10" t="s">
        <v>18</v>
      </c>
      <c r="D14" s="11" t="s">
        <v>19</v>
      </c>
      <c r="E14" s="108">
        <f>2.21/1000</f>
        <v>2.2100000000000002E-3</v>
      </c>
      <c r="F14" s="96">
        <f>E14*F11</f>
        <v>4.5238700000000005</v>
      </c>
      <c r="G14" s="161"/>
      <c r="H14" s="161"/>
      <c r="I14" s="161"/>
      <c r="J14" s="161"/>
      <c r="K14" s="161"/>
      <c r="L14" s="161">
        <f>K14*F14</f>
        <v>0</v>
      </c>
      <c r="M14" s="162">
        <f>H14+J14+L14</f>
        <v>0</v>
      </c>
    </row>
    <row r="15" spans="1:15" ht="22.5" customHeight="1">
      <c r="A15" s="105"/>
      <c r="B15" s="13" t="s">
        <v>53</v>
      </c>
      <c r="C15" s="10" t="s">
        <v>54</v>
      </c>
      <c r="D15" s="11" t="s">
        <v>14</v>
      </c>
      <c r="E15" s="108">
        <f>0.06/1000</f>
        <v>5.9999999999999995E-5</v>
      </c>
      <c r="F15" s="107">
        <f>E15*F11</f>
        <v>0.12281999999999998</v>
      </c>
      <c r="G15" s="164"/>
      <c r="H15" s="161">
        <f>F15*G15</f>
        <v>0</v>
      </c>
      <c r="I15" s="161"/>
      <c r="J15" s="161"/>
      <c r="K15" s="161"/>
      <c r="L15" s="161"/>
      <c r="M15" s="162">
        <f>H15+J15+L15</f>
        <v>0</v>
      </c>
    </row>
    <row r="16" spans="1:15" ht="39.75" customHeight="1">
      <c r="A16" s="121" t="s">
        <v>40</v>
      </c>
      <c r="B16" s="122"/>
      <c r="C16" s="123" t="s">
        <v>56</v>
      </c>
      <c r="D16" s="95" t="s">
        <v>20</v>
      </c>
      <c r="E16" s="95"/>
      <c r="F16" s="124">
        <f>F11*1.8</f>
        <v>3684.6</v>
      </c>
      <c r="G16" s="165"/>
      <c r="H16" s="165"/>
      <c r="I16" s="165"/>
      <c r="J16" s="165"/>
      <c r="K16" s="165"/>
      <c r="L16" s="165"/>
      <c r="M16" s="166"/>
      <c r="O16" s="106"/>
    </row>
    <row r="17" spans="1:15" ht="24.75" customHeight="1">
      <c r="A17" s="109"/>
      <c r="B17" s="98" t="s">
        <v>49</v>
      </c>
      <c r="C17" s="10" t="s">
        <v>50</v>
      </c>
      <c r="D17" s="11" t="s">
        <v>20</v>
      </c>
      <c r="E17" s="11"/>
      <c r="F17" s="12">
        <f>F16</f>
        <v>3684.6</v>
      </c>
      <c r="G17" s="161"/>
      <c r="H17" s="161"/>
      <c r="I17" s="161"/>
      <c r="J17" s="161"/>
      <c r="K17" s="164"/>
      <c r="L17" s="161">
        <f>K17*F17</f>
        <v>0</v>
      </c>
      <c r="M17" s="162">
        <f>H17+J17+L17</f>
        <v>0</v>
      </c>
    </row>
    <row r="18" spans="1:15" s="15" customFormat="1" ht="48.6">
      <c r="A18" s="125" t="s">
        <v>46</v>
      </c>
      <c r="B18" s="126" t="s">
        <v>55</v>
      </c>
      <c r="C18" s="127" t="s">
        <v>58</v>
      </c>
      <c r="D18" s="128" t="s">
        <v>14</v>
      </c>
      <c r="E18" s="94"/>
      <c r="F18" s="129">
        <v>112</v>
      </c>
      <c r="G18" s="167"/>
      <c r="H18" s="167"/>
      <c r="I18" s="167"/>
      <c r="J18" s="167"/>
      <c r="K18" s="167"/>
      <c r="L18" s="167"/>
      <c r="M18" s="168"/>
    </row>
    <row r="19" spans="1:15" s="15" customFormat="1" ht="37.5" customHeight="1">
      <c r="A19" s="69"/>
      <c r="B19" s="19"/>
      <c r="C19" s="20" t="s">
        <v>15</v>
      </c>
      <c r="D19" s="18" t="s">
        <v>16</v>
      </c>
      <c r="E19" s="102">
        <v>1.5</v>
      </c>
      <c r="F19" s="101">
        <f>F18*E19</f>
        <v>168</v>
      </c>
      <c r="G19" s="163"/>
      <c r="H19" s="163"/>
      <c r="I19" s="163"/>
      <c r="J19" s="163">
        <f>F19*I19</f>
        <v>0</v>
      </c>
      <c r="K19" s="163"/>
      <c r="L19" s="163"/>
      <c r="M19" s="169">
        <f>H19+J19+L19</f>
        <v>0</v>
      </c>
    </row>
    <row r="20" spans="1:15" s="15" customFormat="1" ht="32.4">
      <c r="A20" s="125" t="s">
        <v>60</v>
      </c>
      <c r="B20" s="126" t="s">
        <v>55</v>
      </c>
      <c r="C20" s="127" t="s">
        <v>59</v>
      </c>
      <c r="D20" s="128" t="s">
        <v>14</v>
      </c>
      <c r="E20" s="94"/>
      <c r="F20" s="129">
        <v>492</v>
      </c>
      <c r="G20" s="167"/>
      <c r="H20" s="167"/>
      <c r="I20" s="167"/>
      <c r="J20" s="167"/>
      <c r="K20" s="167"/>
      <c r="L20" s="167"/>
      <c r="M20" s="168"/>
    </row>
    <row r="21" spans="1:15" s="15" customFormat="1" ht="37.5" customHeight="1">
      <c r="A21" s="69"/>
      <c r="B21" s="19"/>
      <c r="C21" s="20" t="s">
        <v>15</v>
      </c>
      <c r="D21" s="18" t="s">
        <v>16</v>
      </c>
      <c r="E21" s="102">
        <v>1.5</v>
      </c>
      <c r="F21" s="101">
        <f>F20*E21</f>
        <v>738</v>
      </c>
      <c r="G21" s="163"/>
      <c r="H21" s="163"/>
      <c r="I21" s="163"/>
      <c r="J21" s="163">
        <f>F21*I21</f>
        <v>0</v>
      </c>
      <c r="K21" s="163"/>
      <c r="L21" s="163"/>
      <c r="M21" s="169">
        <f>H21+J21+L21</f>
        <v>0</v>
      </c>
    </row>
    <row r="22" spans="1:15" s="15" customFormat="1" ht="48.6">
      <c r="A22" s="91" t="s">
        <v>44</v>
      </c>
      <c r="B22" s="92" t="s">
        <v>37</v>
      </c>
      <c r="C22" s="93" t="s">
        <v>61</v>
      </c>
      <c r="D22" s="94" t="s">
        <v>14</v>
      </c>
      <c r="E22" s="94"/>
      <c r="F22" s="124">
        <v>1443</v>
      </c>
      <c r="G22" s="167"/>
      <c r="H22" s="167"/>
      <c r="I22" s="167"/>
      <c r="J22" s="167"/>
      <c r="K22" s="167"/>
      <c r="L22" s="167"/>
      <c r="M22" s="168"/>
    </row>
    <row r="23" spans="1:15" s="15" customFormat="1" ht="39" customHeight="1">
      <c r="A23" s="64"/>
      <c r="B23" s="21"/>
      <c r="C23" s="17" t="s">
        <v>15</v>
      </c>
      <c r="D23" s="14" t="s">
        <v>16</v>
      </c>
      <c r="E23" s="102">
        <f>13.4/100</f>
        <v>0.13400000000000001</v>
      </c>
      <c r="F23" s="102">
        <f>F22*E23</f>
        <v>193.36200000000002</v>
      </c>
      <c r="G23" s="163"/>
      <c r="H23" s="163"/>
      <c r="I23" s="163"/>
      <c r="J23" s="163">
        <f>I23*F23</f>
        <v>0</v>
      </c>
      <c r="K23" s="163"/>
      <c r="L23" s="163"/>
      <c r="M23" s="169">
        <f>H23+J23+L23</f>
        <v>0</v>
      </c>
    </row>
    <row r="24" spans="1:15" s="15" customFormat="1" ht="27" customHeight="1">
      <c r="A24" s="64"/>
      <c r="B24" s="16" t="s">
        <v>41</v>
      </c>
      <c r="C24" s="17" t="s">
        <v>38</v>
      </c>
      <c r="D24" s="14" t="s">
        <v>17</v>
      </c>
      <c r="E24" s="103">
        <f>(9.21+4.97*4)/1000</f>
        <v>2.9090000000000001E-2</v>
      </c>
      <c r="F24" s="102">
        <f>F22*E24</f>
        <v>41.976870000000005</v>
      </c>
      <c r="G24" s="163"/>
      <c r="H24" s="163"/>
      <c r="I24" s="163"/>
      <c r="J24" s="163"/>
      <c r="K24" s="163"/>
      <c r="L24" s="163">
        <f>K24*F24</f>
        <v>0</v>
      </c>
      <c r="M24" s="169">
        <f>H24+J24+L24</f>
        <v>0</v>
      </c>
    </row>
    <row r="25" spans="1:15" s="15" customFormat="1" ht="29.25" customHeight="1" thickBot="1">
      <c r="A25" s="64"/>
      <c r="B25" s="16" t="s">
        <v>42</v>
      </c>
      <c r="C25" s="17" t="s">
        <v>39</v>
      </c>
      <c r="D25" s="14" t="s">
        <v>17</v>
      </c>
      <c r="E25" s="104">
        <f>13*10/1000</f>
        <v>0.13</v>
      </c>
      <c r="F25" s="102">
        <f>E25*F22</f>
        <v>187.59</v>
      </c>
      <c r="G25" s="163"/>
      <c r="H25" s="163"/>
      <c r="I25" s="163"/>
      <c r="J25" s="163"/>
      <c r="K25" s="163"/>
      <c r="L25" s="163">
        <f>F25*K25</f>
        <v>0</v>
      </c>
      <c r="M25" s="169">
        <f>H25+J25+L25</f>
        <v>0</v>
      </c>
    </row>
    <row r="26" spans="1:15" s="22" customFormat="1" ht="24" customHeight="1" thickBot="1">
      <c r="A26" s="72"/>
      <c r="B26" s="23"/>
      <c r="C26" s="24" t="s">
        <v>21</v>
      </c>
      <c r="D26" s="25"/>
      <c r="E26" s="110"/>
      <c r="F26" s="110"/>
      <c r="G26" s="112"/>
      <c r="H26" s="170">
        <f>SUM(H11:H25)</f>
        <v>0</v>
      </c>
      <c r="I26" s="112"/>
      <c r="J26" s="171">
        <f>SUM(J11:J25)</f>
        <v>0</v>
      </c>
      <c r="K26" s="112"/>
      <c r="L26" s="65">
        <f>SUM(L11:L25)</f>
        <v>0</v>
      </c>
      <c r="M26" s="172">
        <f>SUM(M11:M25)</f>
        <v>0</v>
      </c>
    </row>
    <row r="27" spans="1:15" s="22" customFormat="1" ht="25.2" customHeight="1" thickBot="1">
      <c r="A27" s="73"/>
      <c r="B27" s="26"/>
      <c r="C27" s="27" t="s">
        <v>22</v>
      </c>
      <c r="D27" s="28">
        <v>0.05</v>
      </c>
      <c r="E27" s="29"/>
      <c r="F27" s="30"/>
      <c r="G27" s="29"/>
      <c r="H27" s="112">
        <f>H26*D27</f>
        <v>0</v>
      </c>
      <c r="I27" s="65"/>
      <c r="J27" s="65"/>
      <c r="K27" s="65"/>
      <c r="L27" s="65"/>
      <c r="M27" s="113">
        <f>H27</f>
        <v>0</v>
      </c>
    </row>
    <row r="28" spans="1:15" s="22" customFormat="1" ht="16.8" thickBot="1">
      <c r="A28" s="73"/>
      <c r="B28" s="32"/>
      <c r="C28" s="33" t="s">
        <v>23</v>
      </c>
      <c r="D28" s="29"/>
      <c r="E28" s="29"/>
      <c r="F28" s="30"/>
      <c r="G28" s="29"/>
      <c r="H28" s="65"/>
      <c r="I28" s="65"/>
      <c r="J28" s="65"/>
      <c r="K28" s="65"/>
      <c r="L28" s="65"/>
      <c r="M28" s="111">
        <f>M26+M27</f>
        <v>0</v>
      </c>
      <c r="O28" s="130"/>
    </row>
  </sheetData>
  <mergeCells count="12">
    <mergeCell ref="K8:L8"/>
    <mergeCell ref="A1:M2"/>
    <mergeCell ref="A4:M4"/>
    <mergeCell ref="A8:A9"/>
    <mergeCell ref="B8:B9"/>
    <mergeCell ref="C8:C9"/>
    <mergeCell ref="D8:D9"/>
    <mergeCell ref="E8:E9"/>
    <mergeCell ref="F8:F9"/>
    <mergeCell ref="G8:H8"/>
    <mergeCell ref="I8:J8"/>
    <mergeCell ref="A6:M6"/>
  </mergeCells>
  <pageMargins left="0.7" right="0.7" top="0.75" bottom="0.75" header="0.3" footer="0.3"/>
  <pageSetup scale="7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ნაკრები</vt:lpstr>
      <vt:lpstr>N1-1 insp</vt:lpstr>
      <vt:lpstr>ნაკრები!Print_Area</vt:lpstr>
      <vt:lpstr>ნაკრები!Print_Titles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2022-05-03T06:40:55Z</dcterms:modified>
</cp:coreProperties>
</file>